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Олимп" sheetId="1" r:id="rId1"/>
    <sheet name="Лист6" sheetId="2" r:id="rId2"/>
  </sheets>
  <definedNames>
    <definedName name="_xlnm.Print_Area" localSheetId="0">'Олимп'!$A$1:$I$84</definedName>
  </definedNames>
  <calcPr fullCalcOnLoad="1"/>
</workbook>
</file>

<file path=xl/sharedStrings.xml><?xml version="1.0" encoding="utf-8"?>
<sst xmlns="http://schemas.openxmlformats.org/spreadsheetml/2006/main" count="160" uniqueCount="111">
  <si>
    <t>УТВЕРЖДАЮ</t>
  </si>
  <si>
    <t>Смета доходов и расходов</t>
  </si>
  <si>
    <t>№ п/п</t>
  </si>
  <si>
    <t>Статьи доходов</t>
  </si>
  <si>
    <t>Сумма в руб.</t>
  </si>
  <si>
    <t>Начислено насел.</t>
  </si>
  <si>
    <t>Статьи расходов</t>
  </si>
  <si>
    <t>Услуги банка</t>
  </si>
  <si>
    <t>Итого:</t>
  </si>
  <si>
    <t>Санитарная уборка</t>
  </si>
  <si>
    <t>Санитарное содержание придомовой территории</t>
  </si>
  <si>
    <t>Абонентская плата за телефон           ОАО "Сев-Зап Телеком"</t>
  </si>
  <si>
    <t>Налоги</t>
  </si>
  <si>
    <t>Хоз. инвентарь, материалы</t>
  </si>
  <si>
    <t>Обслуживание лифтов</t>
  </si>
  <si>
    <t>Вывоз мусора</t>
  </si>
  <si>
    <t>талоны на вывоз мусора ( ср. зн.)  ОАО "Автопарк №1 "Спецтранс"</t>
  </si>
  <si>
    <t>Антенны</t>
  </si>
  <si>
    <t>ОДС</t>
  </si>
  <si>
    <t>ПЗУ</t>
  </si>
  <si>
    <t xml:space="preserve">Оплата ХВС </t>
  </si>
  <si>
    <t>Отопление</t>
  </si>
  <si>
    <t>ГВС</t>
  </si>
  <si>
    <t>Оплата за теплоснабжение               ОАО "Ленэнерго"</t>
  </si>
  <si>
    <t>Паспортное обслуживание</t>
  </si>
  <si>
    <t>З/плата паспортистки</t>
  </si>
  <si>
    <t>Служба дежурных</t>
  </si>
  <si>
    <t>Содержание АУП</t>
  </si>
  <si>
    <t>З/плата Председателя</t>
  </si>
  <si>
    <t>З/плата бухгалтера</t>
  </si>
  <si>
    <t>Хоз. расходы</t>
  </si>
  <si>
    <t>Всего доходов:</t>
  </si>
  <si>
    <t>Всего расходов</t>
  </si>
  <si>
    <t>Всего в месяц</t>
  </si>
  <si>
    <t>Всего в год</t>
  </si>
  <si>
    <t>Водоснабжение, водоотведение</t>
  </si>
  <si>
    <t>Материалы</t>
  </si>
  <si>
    <t>З/ плата дворника</t>
  </si>
  <si>
    <t>Дератизация</t>
  </si>
  <si>
    <t>Освидетельствование лифтов, страховка</t>
  </si>
  <si>
    <t>Хоз. нужды</t>
  </si>
  <si>
    <t>Резервный фонд</t>
  </si>
  <si>
    <t>Председатель Правления ТСЖ "Олимп"</t>
  </si>
  <si>
    <t>____________________ Е.И. Горелый</t>
  </si>
  <si>
    <t>по эксплуатации жилого дома по адресу: ул. Варшавская д. 61 к. 1</t>
  </si>
  <si>
    <t>2,70*18635,6=50316,12</t>
  </si>
  <si>
    <t>2,86*18635,6=53297,82</t>
  </si>
  <si>
    <t>Техническое обслуживание дома (обслуживание и текущий ремонт)</t>
  </si>
  <si>
    <t>11,51*2459=28303,09</t>
  </si>
  <si>
    <t>За обсл. сетей                        ОАО "Сев-Зап Телеком"</t>
  </si>
  <si>
    <t>Обслуживание УУТЭ</t>
  </si>
  <si>
    <t>Резерв на текущий ремонт</t>
  </si>
  <si>
    <t>Оплата за т/о и текущий ремонт    ООО "Содружество"</t>
  </si>
  <si>
    <t>1,02*18635,6=19008,32</t>
  </si>
  <si>
    <t>1,07*18635,6=19940,09</t>
  </si>
  <si>
    <t>5,9*2459=14508,10</t>
  </si>
  <si>
    <t>70*84=5880</t>
  </si>
  <si>
    <t>З/ плата уборщиц ж/д (3 ед.)</t>
  </si>
  <si>
    <t>З/ плата уборщиц гараж (1 ед.)</t>
  </si>
  <si>
    <t xml:space="preserve">Оплата обслуживание лифтов  </t>
  </si>
  <si>
    <t>Обслуживание антены</t>
  </si>
  <si>
    <t>0,15*18635,6=2795,34</t>
  </si>
  <si>
    <t>0,2*2459=491,8</t>
  </si>
  <si>
    <t>Оплата обслуживания ОДС</t>
  </si>
  <si>
    <t>0,38*18635,6=7081,52</t>
  </si>
  <si>
    <t>Оплата за обслуживание ПЗУ</t>
  </si>
  <si>
    <t>0,20*18635,6=3727,12</t>
  </si>
  <si>
    <t>окл. 2750</t>
  </si>
  <si>
    <t>200*84=16800</t>
  </si>
  <si>
    <t>"______" __________________ 2007 г.</t>
  </si>
  <si>
    <t>на 2007 г.</t>
  </si>
  <si>
    <t>1.11*330.09=366.40</t>
  </si>
  <si>
    <t>1,45*14320=20764.00</t>
  </si>
  <si>
    <t>1,07*4308.90=4610.52</t>
  </si>
  <si>
    <t>1.45*330.09=478.63</t>
  </si>
  <si>
    <t>2.23*2459=5483.57</t>
  </si>
  <si>
    <t>41*49=2009</t>
  </si>
  <si>
    <t>0,70*18635.6=13044.92</t>
  </si>
  <si>
    <t>6,20*18635,6=115540.72</t>
  </si>
  <si>
    <t>6,20*2459=22622,80</t>
  </si>
  <si>
    <t>41*84=3444.00</t>
  </si>
  <si>
    <t>2.50*18635.6=46589</t>
  </si>
  <si>
    <t>2.50*2459=6147.5</t>
  </si>
  <si>
    <t>75*84=6300</t>
  </si>
  <si>
    <t>АППЗ</t>
  </si>
  <si>
    <t>0.31*14320=4439.20</t>
  </si>
  <si>
    <t>2.38*2459=</t>
  </si>
  <si>
    <t>72*84=6048.00</t>
  </si>
  <si>
    <t>Оплата мобильной связи</t>
  </si>
  <si>
    <t>з/плата управляющего</t>
  </si>
  <si>
    <t>Мытье фасада</t>
  </si>
  <si>
    <t>2500*10=25000</t>
  </si>
  <si>
    <t>Обслуживание вентиляции</t>
  </si>
  <si>
    <t>Обслуживание тревожной кнопки</t>
  </si>
  <si>
    <t>окл. 17250</t>
  </si>
  <si>
    <t>окл. 5175</t>
  </si>
  <si>
    <t>окл.9200</t>
  </si>
  <si>
    <t>окл. 5750</t>
  </si>
  <si>
    <t>Обслуживание АППЗ</t>
  </si>
  <si>
    <t>час. 41.52</t>
  </si>
  <si>
    <t>З/плата диспетчеров (4чел.)</t>
  </si>
  <si>
    <t>З/плата администраторов (4чел.)</t>
  </si>
  <si>
    <t>Служба консъержей</t>
  </si>
  <si>
    <t>окл. 23000</t>
  </si>
  <si>
    <t>окл. 20700</t>
  </si>
  <si>
    <t>Доходы от коммерческой деятельности</t>
  </si>
  <si>
    <t>9.61*18635.6=179088.12</t>
  </si>
  <si>
    <t>9.61*2459=23630.99</t>
  </si>
  <si>
    <t>252*84=21168</t>
  </si>
  <si>
    <t>Оплата т/энергии</t>
  </si>
  <si>
    <t>Обслуживание ПНС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</si>
</sst>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 horizontal="center" vertical="center"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7" xfId="0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75" zoomScaleNormal="75" workbookViewId="0" topLeftCell="A1">
      <selection activeCell="G24" sqref="G24"/>
    </sheetView>
  </sheetViews>
  <sheetFormatPr defaultColWidth="9.00390625" defaultRowHeight="12.75"/>
  <cols>
    <col min="1" max="1" width="4.75390625" style="0" customWidth="1"/>
    <col min="2" max="2" width="26.00390625" style="0" customWidth="1"/>
    <col min="3" max="3" width="30.875" style="0" customWidth="1"/>
    <col min="4" max="4" width="15.875" style="0" bestFit="1" customWidth="1"/>
    <col min="5" max="5" width="18.00390625" style="0" bestFit="1" customWidth="1"/>
    <col min="6" max="6" width="4.25390625" style="0" customWidth="1"/>
    <col min="7" max="7" width="30.125" style="0" customWidth="1"/>
    <col min="8" max="8" width="15.875" style="0" customWidth="1"/>
    <col min="9" max="9" width="18.00390625" style="0" bestFit="1" customWidth="1"/>
    <col min="10" max="10" width="10.625" style="0" bestFit="1" customWidth="1"/>
  </cols>
  <sheetData>
    <row r="1" spans="7:8" ht="31.5" customHeight="1">
      <c r="G1" s="34" t="s">
        <v>0</v>
      </c>
      <c r="H1" s="34"/>
    </row>
    <row r="2" spans="7:8" ht="31.5" customHeight="1">
      <c r="G2" s="34" t="s">
        <v>42</v>
      </c>
      <c r="H2" s="34"/>
    </row>
    <row r="3" spans="7:8" ht="27.75" customHeight="1">
      <c r="G3" s="34" t="s">
        <v>43</v>
      </c>
      <c r="H3" s="34"/>
    </row>
    <row r="4" spans="7:8" ht="26.25" customHeight="1">
      <c r="G4" s="34" t="s">
        <v>69</v>
      </c>
      <c r="H4" s="34"/>
    </row>
    <row r="5" spans="1:8" ht="29.25" customHeight="1">
      <c r="A5" s="34" t="s">
        <v>1</v>
      </c>
      <c r="B5" s="34"/>
      <c r="C5" s="34"/>
      <c r="D5" s="34"/>
      <c r="E5" s="34"/>
      <c r="F5" s="34"/>
      <c r="G5" s="34"/>
      <c r="H5" s="34"/>
    </row>
    <row r="6" spans="1:8" ht="23.25" customHeight="1">
      <c r="A6" s="34" t="s">
        <v>44</v>
      </c>
      <c r="B6" s="34"/>
      <c r="C6" s="34"/>
      <c r="D6" s="34"/>
      <c r="E6" s="34"/>
      <c r="F6" s="34"/>
      <c r="G6" s="34"/>
      <c r="H6" s="34"/>
    </row>
    <row r="7" spans="1:8" ht="30" customHeight="1">
      <c r="A7" s="34" t="s">
        <v>70</v>
      </c>
      <c r="B7" s="34"/>
      <c r="C7" s="34"/>
      <c r="D7" s="34"/>
      <c r="E7" s="34"/>
      <c r="F7" s="34"/>
      <c r="G7" s="34"/>
      <c r="H7" s="34"/>
    </row>
    <row r="8" spans="1:10" ht="12.75">
      <c r="A8" s="35" t="s">
        <v>2</v>
      </c>
      <c r="B8" s="35" t="s">
        <v>3</v>
      </c>
      <c r="C8" s="36" t="s">
        <v>4</v>
      </c>
      <c r="D8" s="37"/>
      <c r="E8" s="38"/>
      <c r="F8" s="35" t="s">
        <v>2</v>
      </c>
      <c r="G8" s="35" t="s">
        <v>6</v>
      </c>
      <c r="H8" s="35" t="s">
        <v>4</v>
      </c>
      <c r="I8" s="35"/>
      <c r="J8" s="1"/>
    </row>
    <row r="9" spans="1:9" ht="12.75">
      <c r="A9" s="35"/>
      <c r="B9" s="35"/>
      <c r="C9" s="2" t="s">
        <v>5</v>
      </c>
      <c r="D9" s="2" t="s">
        <v>33</v>
      </c>
      <c r="E9" s="2" t="s">
        <v>34</v>
      </c>
      <c r="F9" s="35"/>
      <c r="G9" s="35"/>
      <c r="H9" s="2" t="s">
        <v>33</v>
      </c>
      <c r="I9" s="3" t="s">
        <v>34</v>
      </c>
    </row>
    <row r="10" spans="1:9" ht="25.5">
      <c r="A10" s="35">
        <v>1</v>
      </c>
      <c r="B10" s="42" t="s">
        <v>47</v>
      </c>
      <c r="C10" s="28" t="s">
        <v>45</v>
      </c>
      <c r="D10" s="4">
        <v>63361.04</v>
      </c>
      <c r="E10" s="4"/>
      <c r="F10" s="35">
        <v>1</v>
      </c>
      <c r="G10" s="5" t="s">
        <v>52</v>
      </c>
      <c r="H10" s="6">
        <v>52287.99</v>
      </c>
      <c r="I10" s="3"/>
    </row>
    <row r="11" spans="1:9" ht="25.5">
      <c r="A11" s="35"/>
      <c r="B11" s="44"/>
      <c r="C11" s="28" t="s">
        <v>46</v>
      </c>
      <c r="D11" s="4">
        <v>53297.82</v>
      </c>
      <c r="E11" s="4"/>
      <c r="F11" s="35"/>
      <c r="G11" s="5" t="s">
        <v>49</v>
      </c>
      <c r="H11" s="6">
        <v>520.49</v>
      </c>
      <c r="I11" s="4"/>
    </row>
    <row r="12" spans="1:9" ht="25.5">
      <c r="A12" s="35"/>
      <c r="B12" s="44"/>
      <c r="C12" s="28" t="s">
        <v>48</v>
      </c>
      <c r="D12" s="4">
        <v>28303.09</v>
      </c>
      <c r="E12" s="4"/>
      <c r="F12" s="35"/>
      <c r="G12" s="5" t="s">
        <v>11</v>
      </c>
      <c r="H12" s="6">
        <v>500</v>
      </c>
      <c r="I12" s="3"/>
    </row>
    <row r="13" spans="1:9" ht="25.5" customHeight="1" hidden="1">
      <c r="A13" s="35"/>
      <c r="B13" s="44"/>
      <c r="C13" s="28"/>
      <c r="D13" s="4"/>
      <c r="E13" s="6"/>
      <c r="F13" s="35"/>
      <c r="G13" s="5" t="s">
        <v>11</v>
      </c>
      <c r="H13" s="6"/>
      <c r="I13" s="3">
        <f>H13*12</f>
        <v>0</v>
      </c>
    </row>
    <row r="14" spans="1:9" ht="12" customHeight="1" hidden="1">
      <c r="A14" s="35"/>
      <c r="B14" s="44"/>
      <c r="C14" s="28"/>
      <c r="D14" s="4"/>
      <c r="E14" s="6"/>
      <c r="F14" s="35"/>
      <c r="G14" s="5" t="s">
        <v>11</v>
      </c>
      <c r="H14" s="6">
        <v>0</v>
      </c>
      <c r="I14" s="3">
        <f>H14*12</f>
        <v>0</v>
      </c>
    </row>
    <row r="15" spans="1:9" ht="12.75">
      <c r="A15" s="35"/>
      <c r="B15" s="44"/>
      <c r="C15" s="28" t="s">
        <v>80</v>
      </c>
      <c r="D15" s="4">
        <f>41*84</f>
        <v>3444</v>
      </c>
      <c r="E15" s="6"/>
      <c r="F15" s="35"/>
      <c r="G15" s="32" t="s">
        <v>88</v>
      </c>
      <c r="H15" s="6">
        <v>500</v>
      </c>
      <c r="I15" s="3"/>
    </row>
    <row r="16" spans="1:9" ht="12.75">
      <c r="A16" s="35"/>
      <c r="B16" s="44"/>
      <c r="C16" s="28" t="s">
        <v>91</v>
      </c>
      <c r="D16" s="4">
        <v>25000</v>
      </c>
      <c r="E16" s="6"/>
      <c r="F16" s="35"/>
      <c r="G16" s="5" t="s">
        <v>90</v>
      </c>
      <c r="H16" s="6">
        <v>20000</v>
      </c>
      <c r="I16" s="3"/>
    </row>
    <row r="17" spans="1:9" ht="12.75">
      <c r="A17" s="35"/>
      <c r="B17" s="44"/>
      <c r="C17" s="2"/>
      <c r="D17" s="4"/>
      <c r="E17" s="6"/>
      <c r="F17" s="35"/>
      <c r="G17" s="5" t="s">
        <v>38</v>
      </c>
      <c r="H17" s="6">
        <v>2020</v>
      </c>
      <c r="I17" s="3"/>
    </row>
    <row r="18" spans="1:9" ht="12.75">
      <c r="A18" s="35"/>
      <c r="B18" s="44"/>
      <c r="C18" s="2"/>
      <c r="D18" s="4"/>
      <c r="E18" s="6"/>
      <c r="F18" s="35"/>
      <c r="G18" s="5" t="s">
        <v>92</v>
      </c>
      <c r="H18" s="6">
        <v>5000</v>
      </c>
      <c r="I18" s="3"/>
    </row>
    <row r="19" spans="1:9" ht="12.75">
      <c r="A19" s="35"/>
      <c r="B19" s="44"/>
      <c r="C19" s="2"/>
      <c r="D19" s="4"/>
      <c r="E19" s="6"/>
      <c r="F19" s="35"/>
      <c r="G19" s="5" t="s">
        <v>110</v>
      </c>
      <c r="H19" s="6">
        <v>2500</v>
      </c>
      <c r="I19" s="3"/>
    </row>
    <row r="20" spans="1:9" ht="13.5" customHeight="1">
      <c r="A20" s="35"/>
      <c r="B20" s="44"/>
      <c r="C20" s="2"/>
      <c r="D20" s="4"/>
      <c r="E20" s="6"/>
      <c r="F20" s="35"/>
      <c r="G20" s="5" t="s">
        <v>93</v>
      </c>
      <c r="H20" s="6">
        <v>2800</v>
      </c>
      <c r="I20" s="3"/>
    </row>
    <row r="21" spans="1:9" ht="12.75">
      <c r="A21" s="35"/>
      <c r="B21" s="44"/>
      <c r="C21" s="2"/>
      <c r="D21" s="4"/>
      <c r="E21" s="6"/>
      <c r="F21" s="35"/>
      <c r="G21" s="5" t="s">
        <v>36</v>
      </c>
      <c r="H21" s="6">
        <v>15000</v>
      </c>
      <c r="I21" s="3"/>
    </row>
    <row r="22" spans="1:9" ht="12.75">
      <c r="A22" s="35"/>
      <c r="B22" s="44"/>
      <c r="C22" s="2"/>
      <c r="D22" s="4"/>
      <c r="E22" s="6"/>
      <c r="F22" s="35"/>
      <c r="G22" s="5" t="s">
        <v>89</v>
      </c>
      <c r="H22" s="6">
        <v>18687.5</v>
      </c>
      <c r="I22" s="3" t="s">
        <v>94</v>
      </c>
    </row>
    <row r="23" spans="1:9" ht="12.75">
      <c r="A23" s="35"/>
      <c r="B23" s="44"/>
      <c r="C23" s="2"/>
      <c r="D23" s="4"/>
      <c r="E23" s="6"/>
      <c r="F23" s="35"/>
      <c r="G23" s="5" t="s">
        <v>12</v>
      </c>
      <c r="H23" s="6">
        <v>2653.63</v>
      </c>
      <c r="I23" s="3"/>
    </row>
    <row r="24" spans="1:9" ht="12.75">
      <c r="A24" s="35"/>
      <c r="B24" s="44"/>
      <c r="C24" s="2"/>
      <c r="D24" s="4"/>
      <c r="E24" s="6"/>
      <c r="F24" s="35"/>
      <c r="G24" s="5" t="s">
        <v>51</v>
      </c>
      <c r="H24" s="6">
        <v>48936.34</v>
      </c>
      <c r="I24" s="3">
        <f>H24*12</f>
        <v>587236.08</v>
      </c>
    </row>
    <row r="25" spans="1:10" ht="12.75">
      <c r="A25" s="35"/>
      <c r="B25" s="43"/>
      <c r="C25" s="2"/>
      <c r="D25" s="4"/>
      <c r="E25" s="6"/>
      <c r="F25" s="35"/>
      <c r="G25" s="3" t="s">
        <v>7</v>
      </c>
      <c r="H25" s="6">
        <v>2000</v>
      </c>
      <c r="I25" s="3"/>
      <c r="J25" s="21"/>
    </row>
    <row r="26" spans="1:10" ht="12.75">
      <c r="A26" s="3"/>
      <c r="B26" s="7" t="s">
        <v>8</v>
      </c>
      <c r="C26" s="3"/>
      <c r="D26" s="8">
        <f>SUM(D10:D25)</f>
        <v>173405.95</v>
      </c>
      <c r="E26" s="8">
        <f>D26*12</f>
        <v>2080871.4000000001</v>
      </c>
      <c r="F26" s="3"/>
      <c r="G26" s="7" t="s">
        <v>8</v>
      </c>
      <c r="H26" s="8">
        <f>SUM(H10:H25)</f>
        <v>173405.95</v>
      </c>
      <c r="I26" s="8">
        <f>H26*12</f>
        <v>2080871.4000000001</v>
      </c>
      <c r="J26" s="21"/>
    </row>
    <row r="27" spans="1:9" ht="12.75">
      <c r="A27" s="40">
        <v>2</v>
      </c>
      <c r="B27" s="45" t="s">
        <v>9</v>
      </c>
      <c r="C27" s="25" t="s">
        <v>53</v>
      </c>
      <c r="D27" s="23">
        <v>19008.32</v>
      </c>
      <c r="E27" s="4"/>
      <c r="F27" s="35">
        <v>2</v>
      </c>
      <c r="G27" s="3" t="s">
        <v>57</v>
      </c>
      <c r="H27" s="6">
        <v>16818.75</v>
      </c>
      <c r="I27" s="3" t="s">
        <v>95</v>
      </c>
    </row>
    <row r="28" spans="1:9" ht="12.75">
      <c r="A28" s="54"/>
      <c r="B28" s="46"/>
      <c r="C28" s="26" t="s">
        <v>71</v>
      </c>
      <c r="D28" s="24">
        <v>366.4</v>
      </c>
      <c r="E28" s="4"/>
      <c r="F28" s="35"/>
      <c r="G28" s="3" t="s">
        <v>58</v>
      </c>
      <c r="H28" s="6">
        <v>6230</v>
      </c>
      <c r="I28" s="3" t="s">
        <v>97</v>
      </c>
    </row>
    <row r="29" spans="1:9" ht="12.75" customHeight="1">
      <c r="A29" s="54"/>
      <c r="B29" s="42" t="s">
        <v>10</v>
      </c>
      <c r="C29" s="50" t="s">
        <v>54</v>
      </c>
      <c r="D29" s="52">
        <v>19940.09</v>
      </c>
      <c r="E29" s="4"/>
      <c r="F29" s="35"/>
      <c r="G29" s="5" t="s">
        <v>37</v>
      </c>
      <c r="H29" s="6">
        <v>9966.67</v>
      </c>
      <c r="I29" s="3" t="s">
        <v>96</v>
      </c>
    </row>
    <row r="30" spans="1:9" ht="12.75">
      <c r="A30" s="54"/>
      <c r="B30" s="44"/>
      <c r="C30" s="51"/>
      <c r="D30" s="53"/>
      <c r="E30" s="4"/>
      <c r="F30" s="35"/>
      <c r="G30" s="3" t="s">
        <v>12</v>
      </c>
      <c r="H30" s="6">
        <v>4688.2</v>
      </c>
      <c r="I30" s="3"/>
    </row>
    <row r="31" spans="1:9" ht="12.75">
      <c r="A31" s="54"/>
      <c r="B31" s="44"/>
      <c r="C31" s="3" t="s">
        <v>55</v>
      </c>
      <c r="D31" s="6">
        <v>14508.1</v>
      </c>
      <c r="E31" s="6"/>
      <c r="F31" s="35"/>
      <c r="G31" s="3" t="s">
        <v>13</v>
      </c>
      <c r="H31" s="6">
        <v>2624.57</v>
      </c>
      <c r="I31" s="3"/>
    </row>
    <row r="32" spans="1:9" ht="12" customHeight="1">
      <c r="A32" s="54"/>
      <c r="B32" s="44"/>
      <c r="C32" s="10" t="s">
        <v>56</v>
      </c>
      <c r="D32" s="11">
        <v>5880</v>
      </c>
      <c r="E32" s="6"/>
      <c r="F32" s="35"/>
      <c r="I32" s="3"/>
    </row>
    <row r="33" spans="1:10" ht="12.75">
      <c r="A33" s="3"/>
      <c r="B33" s="27" t="s">
        <v>8</v>
      </c>
      <c r="C33" s="3"/>
      <c r="D33" s="8">
        <f>SUM(D29:D32)</f>
        <v>40328.19</v>
      </c>
      <c r="E33" s="8">
        <f>D33*12</f>
        <v>483938.28</v>
      </c>
      <c r="F33" s="3"/>
      <c r="G33" s="7" t="s">
        <v>8</v>
      </c>
      <c r="H33" s="8">
        <f>SUM(H27:H31)</f>
        <v>40328.189999999995</v>
      </c>
      <c r="I33" s="8">
        <f>H33*12</f>
        <v>483938.2799999999</v>
      </c>
      <c r="J33" s="21"/>
    </row>
    <row r="34" spans="1:9" ht="12.75">
      <c r="A34" s="40">
        <v>3</v>
      </c>
      <c r="B34" s="42" t="s">
        <v>14</v>
      </c>
      <c r="C34" s="3" t="s">
        <v>72</v>
      </c>
      <c r="D34" s="3">
        <v>20764</v>
      </c>
      <c r="E34" s="3"/>
      <c r="F34" s="35">
        <v>3</v>
      </c>
      <c r="G34" s="5" t="s">
        <v>59</v>
      </c>
      <c r="H34" s="6">
        <v>25050</v>
      </c>
      <c r="I34" s="3"/>
    </row>
    <row r="35" spans="1:9" ht="28.5" customHeight="1">
      <c r="A35" s="41"/>
      <c r="B35" s="44"/>
      <c r="C35" s="3" t="s">
        <v>73</v>
      </c>
      <c r="D35" s="3">
        <v>4610.52</v>
      </c>
      <c r="E35" s="3"/>
      <c r="F35" s="35"/>
      <c r="G35" s="5" t="s">
        <v>39</v>
      </c>
      <c r="H35" s="6">
        <v>803.15</v>
      </c>
      <c r="I35" s="3"/>
    </row>
    <row r="36" spans="1:9" ht="12.75">
      <c r="A36" s="22"/>
      <c r="B36" s="43"/>
      <c r="C36" s="3" t="s">
        <v>74</v>
      </c>
      <c r="D36" s="3">
        <v>478.63</v>
      </c>
      <c r="E36" s="3"/>
      <c r="F36" s="2"/>
      <c r="G36" s="5"/>
      <c r="H36" s="6"/>
      <c r="I36" s="3"/>
    </row>
    <row r="37" spans="1:10" ht="12.75">
      <c r="A37" s="3"/>
      <c r="B37" s="19" t="s">
        <v>8</v>
      </c>
      <c r="C37" s="3"/>
      <c r="D37" s="7">
        <f>SUM(D34:D36)</f>
        <v>25853.15</v>
      </c>
      <c r="E37" s="8">
        <f>D37*12</f>
        <v>310237.80000000005</v>
      </c>
      <c r="F37" s="3"/>
      <c r="G37" s="7" t="s">
        <v>8</v>
      </c>
      <c r="H37" s="8">
        <f>SUM(H34:H35)</f>
        <v>25853.15</v>
      </c>
      <c r="I37" s="8">
        <f>H37*12</f>
        <v>310237.80000000005</v>
      </c>
      <c r="J37" s="21"/>
    </row>
    <row r="38" spans="1:9" ht="12.75" customHeight="1">
      <c r="A38" s="9">
        <v>4</v>
      </c>
      <c r="B38" s="18" t="s">
        <v>15</v>
      </c>
      <c r="C38" s="3" t="s">
        <v>77</v>
      </c>
      <c r="D38" s="6">
        <v>13044.92</v>
      </c>
      <c r="E38" s="6"/>
      <c r="F38" s="3">
        <v>4</v>
      </c>
      <c r="G38" s="5" t="s">
        <v>16</v>
      </c>
      <c r="H38" s="6">
        <v>18518.49</v>
      </c>
      <c r="I38" s="3"/>
    </row>
    <row r="39" spans="1:9" ht="12.75">
      <c r="A39" s="3"/>
      <c r="B39" s="18"/>
      <c r="C39" s="3" t="s">
        <v>75</v>
      </c>
      <c r="D39" s="6">
        <v>5473.57</v>
      </c>
      <c r="E39" s="6"/>
      <c r="F39" s="3"/>
      <c r="G39" s="3"/>
      <c r="H39" s="6"/>
      <c r="I39" s="3"/>
    </row>
    <row r="40" spans="1:10" ht="12.75">
      <c r="A40" s="3"/>
      <c r="B40" s="19" t="s">
        <v>8</v>
      </c>
      <c r="C40" s="3"/>
      <c r="D40" s="8">
        <f>SUM(D38:D39)</f>
        <v>18518.489999999998</v>
      </c>
      <c r="E40" s="8">
        <f>D40*12</f>
        <v>222221.87999999998</v>
      </c>
      <c r="F40" s="3"/>
      <c r="G40" s="7" t="s">
        <v>8</v>
      </c>
      <c r="H40" s="8">
        <f>SUM(H38:H39)</f>
        <v>18518.49</v>
      </c>
      <c r="I40" s="8">
        <f>H40*12</f>
        <v>222221.88</v>
      </c>
      <c r="J40" s="21"/>
    </row>
    <row r="41" spans="1:9" ht="15" customHeight="1">
      <c r="A41" s="9">
        <v>5</v>
      </c>
      <c r="B41" s="18" t="s">
        <v>17</v>
      </c>
      <c r="C41" s="3" t="s">
        <v>76</v>
      </c>
      <c r="D41" s="6">
        <v>2009</v>
      </c>
      <c r="E41" s="6"/>
      <c r="F41" s="3">
        <v>5</v>
      </c>
      <c r="G41" s="5" t="s">
        <v>60</v>
      </c>
      <c r="H41" s="6">
        <v>1738.8</v>
      </c>
      <c r="I41" s="3"/>
    </row>
    <row r="42" spans="1:10" ht="12.75">
      <c r="A42" s="3"/>
      <c r="B42" s="19" t="s">
        <v>8</v>
      </c>
      <c r="C42" s="3"/>
      <c r="D42" s="8">
        <f>SUM(D41)</f>
        <v>2009</v>
      </c>
      <c r="E42" s="8">
        <f>D42*12</f>
        <v>24108</v>
      </c>
      <c r="F42" s="3"/>
      <c r="G42" s="7" t="s">
        <v>8</v>
      </c>
      <c r="H42" s="8">
        <f>SUM(H41)</f>
        <v>1738.8</v>
      </c>
      <c r="I42" s="8">
        <f>H42*12</f>
        <v>20865.6</v>
      </c>
      <c r="J42" s="21"/>
    </row>
    <row r="43" spans="1:9" ht="12.75">
      <c r="A43" s="40">
        <v>6</v>
      </c>
      <c r="B43" s="42" t="s">
        <v>18</v>
      </c>
      <c r="C43" s="3" t="s">
        <v>61</v>
      </c>
      <c r="D43" s="3">
        <v>2795.34</v>
      </c>
      <c r="E43" s="3"/>
      <c r="F43" s="35">
        <v>6</v>
      </c>
      <c r="G43" s="5" t="s">
        <v>63</v>
      </c>
      <c r="H43" s="6">
        <v>3488.4</v>
      </c>
      <c r="I43" s="3"/>
    </row>
    <row r="44" spans="1:9" ht="19.5" customHeight="1">
      <c r="A44" s="41"/>
      <c r="B44" s="43"/>
      <c r="C44" s="3" t="s">
        <v>62</v>
      </c>
      <c r="D44" s="11">
        <v>491.8</v>
      </c>
      <c r="E44" s="3"/>
      <c r="F44" s="35"/>
      <c r="G44" s="5"/>
      <c r="H44" s="6"/>
      <c r="I44" s="3"/>
    </row>
    <row r="45" spans="1:10" ht="12.75">
      <c r="A45" s="3"/>
      <c r="B45" s="19" t="s">
        <v>8</v>
      </c>
      <c r="C45" s="3"/>
      <c r="D45" s="8">
        <f>SUM(D43:D44)</f>
        <v>3287.1400000000003</v>
      </c>
      <c r="E45" s="8">
        <f>D45*12</f>
        <v>39445.68000000001</v>
      </c>
      <c r="F45" s="3"/>
      <c r="G45" s="7" t="s">
        <v>8</v>
      </c>
      <c r="H45" s="8">
        <f>SUM(H43)</f>
        <v>3488.4</v>
      </c>
      <c r="I45" s="8">
        <f>H45*12</f>
        <v>41860.8</v>
      </c>
      <c r="J45" s="21"/>
    </row>
    <row r="46" spans="1:9" ht="12.75">
      <c r="A46" s="9">
        <v>7</v>
      </c>
      <c r="B46" s="18" t="s">
        <v>19</v>
      </c>
      <c r="C46" s="3" t="s">
        <v>64</v>
      </c>
      <c r="D46" s="3">
        <v>7081.52</v>
      </c>
      <c r="E46" s="3"/>
      <c r="F46" s="3">
        <v>7</v>
      </c>
      <c r="G46" s="5" t="s">
        <v>65</v>
      </c>
      <c r="H46" s="6">
        <v>2960</v>
      </c>
      <c r="I46" s="3"/>
    </row>
    <row r="47" spans="1:10" ht="12" customHeight="1">
      <c r="A47" s="3"/>
      <c r="B47" s="19" t="s">
        <v>8</v>
      </c>
      <c r="C47" s="3"/>
      <c r="D47" s="7">
        <f>SUM(D46:D46)</f>
        <v>7081.52</v>
      </c>
      <c r="E47" s="8">
        <f>D47*12</f>
        <v>84978.24</v>
      </c>
      <c r="F47" s="9"/>
      <c r="G47" s="7" t="s">
        <v>8</v>
      </c>
      <c r="H47" s="8">
        <f>SUM(H46:H46)</f>
        <v>2960</v>
      </c>
      <c r="I47" s="8">
        <f>H47*12</f>
        <v>35520</v>
      </c>
      <c r="J47" s="21"/>
    </row>
    <row r="48" spans="1:9" ht="25.5" hidden="1">
      <c r="A48" s="3">
        <v>11</v>
      </c>
      <c r="B48" s="5" t="s">
        <v>35</v>
      </c>
      <c r="C48" s="3"/>
      <c r="D48" s="3"/>
      <c r="E48" s="3"/>
      <c r="F48" s="3">
        <v>8</v>
      </c>
      <c r="G48" s="3" t="s">
        <v>20</v>
      </c>
      <c r="H48" s="3"/>
      <c r="I48" s="3"/>
    </row>
    <row r="49" spans="1:10" ht="12.75" hidden="1">
      <c r="A49" s="3"/>
      <c r="B49" s="19" t="s">
        <v>8</v>
      </c>
      <c r="C49" s="3"/>
      <c r="D49" s="8">
        <f>SUM(D48)</f>
        <v>0</v>
      </c>
      <c r="E49" s="8">
        <f>D49*12</f>
        <v>0</v>
      </c>
      <c r="F49" s="3"/>
      <c r="G49" s="7" t="s">
        <v>8</v>
      </c>
      <c r="H49" s="8">
        <f>SUM(H48)</f>
        <v>0</v>
      </c>
      <c r="I49" s="8">
        <f>H49*12</f>
        <v>0</v>
      </c>
      <c r="J49" s="21"/>
    </row>
    <row r="50" spans="1:9" ht="25.5" hidden="1">
      <c r="A50" s="3">
        <v>12</v>
      </c>
      <c r="B50" s="18" t="s">
        <v>21</v>
      </c>
      <c r="C50" s="3"/>
      <c r="D50" s="3"/>
      <c r="E50" s="3"/>
      <c r="F50" s="39">
        <v>9</v>
      </c>
      <c r="G50" s="5" t="s">
        <v>23</v>
      </c>
      <c r="H50" s="3"/>
      <c r="I50" s="3"/>
    </row>
    <row r="51" spans="1:9" ht="12.75" hidden="1">
      <c r="A51" s="3"/>
      <c r="B51" s="18" t="s">
        <v>22</v>
      </c>
      <c r="C51" s="3"/>
      <c r="D51" s="3"/>
      <c r="E51" s="3"/>
      <c r="F51" s="39"/>
      <c r="G51" s="5"/>
      <c r="H51" s="6"/>
      <c r="I51" s="3"/>
    </row>
    <row r="52" spans="1:9" ht="12.75" hidden="1">
      <c r="A52" s="3"/>
      <c r="B52" s="19" t="s">
        <v>8</v>
      </c>
      <c r="C52" s="3"/>
      <c r="D52" s="7">
        <f>SUM(D50:D51)</f>
        <v>0</v>
      </c>
      <c r="E52" s="8">
        <f>D52*12</f>
        <v>0</v>
      </c>
      <c r="F52" s="3"/>
      <c r="G52" s="7" t="s">
        <v>8</v>
      </c>
      <c r="H52" s="8">
        <f>SUM(H50:H51)</f>
        <v>0</v>
      </c>
      <c r="I52" s="8">
        <f>H52*12</f>
        <v>0</v>
      </c>
    </row>
    <row r="53" spans="1:9" ht="12.75">
      <c r="A53" s="3"/>
      <c r="B53" s="55" t="s">
        <v>84</v>
      </c>
      <c r="C53" s="3" t="s">
        <v>85</v>
      </c>
      <c r="D53" s="11">
        <f>0.31*14320</f>
        <v>4439.2</v>
      </c>
      <c r="E53" s="31"/>
      <c r="F53" s="12"/>
      <c r="G53" s="5" t="s">
        <v>98</v>
      </c>
      <c r="H53" s="31">
        <v>12000</v>
      </c>
      <c r="I53" s="8"/>
    </row>
    <row r="54" spans="1:9" ht="12.75">
      <c r="A54" s="3"/>
      <c r="B54" s="56"/>
      <c r="C54" s="3" t="s">
        <v>86</v>
      </c>
      <c r="D54" s="11">
        <f>2.38*2459</f>
        <v>5852.42</v>
      </c>
      <c r="E54" s="31"/>
      <c r="F54" s="12"/>
      <c r="G54" s="30" t="s">
        <v>36</v>
      </c>
      <c r="H54" s="31">
        <v>4339.62</v>
      </c>
      <c r="I54" s="8"/>
    </row>
    <row r="55" spans="1:9" ht="12.75">
      <c r="A55" s="3"/>
      <c r="B55" s="57"/>
      <c r="C55" s="3" t="s">
        <v>87</v>
      </c>
      <c r="D55" s="11">
        <v>6048</v>
      </c>
      <c r="E55" s="8"/>
      <c r="F55" s="12"/>
      <c r="G55" s="7"/>
      <c r="H55" s="8"/>
      <c r="I55" s="8"/>
    </row>
    <row r="56" spans="1:10" ht="12.75">
      <c r="A56" s="3"/>
      <c r="B56" s="19" t="s">
        <v>8</v>
      </c>
      <c r="C56" s="3"/>
      <c r="D56" s="8">
        <f>SUM(D53:D55)</f>
        <v>16339.619999999999</v>
      </c>
      <c r="E56" s="8">
        <f>D56*12</f>
        <v>196075.44</v>
      </c>
      <c r="F56" s="12"/>
      <c r="G56" s="19" t="s">
        <v>8</v>
      </c>
      <c r="H56" s="8">
        <f>SUM(H53:H55)</f>
        <v>16339.619999999999</v>
      </c>
      <c r="I56" s="8">
        <f>H56*12</f>
        <v>196075.44</v>
      </c>
      <c r="J56" s="21"/>
    </row>
    <row r="57" spans="1:9" ht="12.75">
      <c r="A57" s="3"/>
      <c r="B57" s="55" t="s">
        <v>21</v>
      </c>
      <c r="C57" s="3" t="s">
        <v>106</v>
      </c>
      <c r="D57" s="11">
        <f>9.61*18635.6</f>
        <v>179088.11599999998</v>
      </c>
      <c r="E57" s="31"/>
      <c r="F57" s="12"/>
      <c r="G57" s="30" t="s">
        <v>50</v>
      </c>
      <c r="H57" s="31">
        <v>17000</v>
      </c>
      <c r="I57" s="31"/>
    </row>
    <row r="58" spans="1:9" ht="12.75">
      <c r="A58" s="3"/>
      <c r="B58" s="56"/>
      <c r="C58" s="3" t="s">
        <v>107</v>
      </c>
      <c r="D58" s="11">
        <f>9.61*2459</f>
        <v>23630.989999999998</v>
      </c>
      <c r="E58" s="31"/>
      <c r="F58" s="12"/>
      <c r="G58" s="30" t="s">
        <v>109</v>
      </c>
      <c r="H58" s="31">
        <v>200000</v>
      </c>
      <c r="I58" s="31"/>
    </row>
    <row r="59" spans="1:9" ht="12.75">
      <c r="A59" s="3"/>
      <c r="B59" s="57"/>
      <c r="C59" s="3" t="s">
        <v>108</v>
      </c>
      <c r="D59" s="11">
        <f>252*84</f>
        <v>21168</v>
      </c>
      <c r="E59" s="31"/>
      <c r="F59" s="12"/>
      <c r="G59" s="7"/>
      <c r="H59" s="8"/>
      <c r="I59" s="8"/>
    </row>
    <row r="60" spans="1:9" ht="12.75">
      <c r="A60" s="3"/>
      <c r="B60" s="19" t="s">
        <v>8</v>
      </c>
      <c r="C60" s="3"/>
      <c r="D60" s="8">
        <f>SUM(D57:D59)</f>
        <v>223887.10599999997</v>
      </c>
      <c r="E60" s="8">
        <f>D60*12</f>
        <v>2686645.272</v>
      </c>
      <c r="F60" s="12"/>
      <c r="G60" s="7" t="s">
        <v>8</v>
      </c>
      <c r="H60" s="8">
        <f>SUM(H57:H59)</f>
        <v>217000</v>
      </c>
      <c r="I60" s="8">
        <f>H60*12</f>
        <v>2604000</v>
      </c>
    </row>
    <row r="61" spans="1:9" ht="12.75">
      <c r="A61" s="9">
        <v>8</v>
      </c>
      <c r="B61" s="18" t="s">
        <v>24</v>
      </c>
      <c r="C61" s="3" t="s">
        <v>66</v>
      </c>
      <c r="D61" s="3">
        <v>3727.12</v>
      </c>
      <c r="E61" s="3"/>
      <c r="F61" s="47">
        <v>11</v>
      </c>
      <c r="G61" s="3" t="s">
        <v>25</v>
      </c>
      <c r="H61" s="6">
        <v>2980</v>
      </c>
      <c r="I61" s="3" t="s">
        <v>67</v>
      </c>
    </row>
    <row r="62" spans="1:9" ht="12.75">
      <c r="A62" s="3"/>
      <c r="B62" s="18"/>
      <c r="C62" s="3"/>
      <c r="D62" s="3"/>
      <c r="E62" s="3"/>
      <c r="F62" s="48"/>
      <c r="G62" s="3" t="s">
        <v>12</v>
      </c>
      <c r="H62" s="6">
        <v>423.16</v>
      </c>
      <c r="I62" s="3"/>
    </row>
    <row r="63" spans="1:10" ht="12.75">
      <c r="A63" s="3"/>
      <c r="B63" s="18"/>
      <c r="C63" s="3"/>
      <c r="D63" s="3"/>
      <c r="E63" s="3"/>
      <c r="F63" s="49"/>
      <c r="G63" s="3" t="s">
        <v>40</v>
      </c>
      <c r="H63" s="6">
        <v>323.96</v>
      </c>
      <c r="I63" s="3"/>
      <c r="J63" s="21"/>
    </row>
    <row r="64" spans="1:9" ht="12.75">
      <c r="A64" s="3"/>
      <c r="B64" s="19" t="s">
        <v>8</v>
      </c>
      <c r="C64" s="3"/>
      <c r="D64" s="7">
        <f>SUM(D61:D62)</f>
        <v>3727.12</v>
      </c>
      <c r="E64" s="8">
        <f>D64*12</f>
        <v>44725.44</v>
      </c>
      <c r="F64" s="3"/>
      <c r="G64" s="7" t="s">
        <v>8</v>
      </c>
      <c r="H64" s="8">
        <f>SUM(H61:H63)</f>
        <v>3727.12</v>
      </c>
      <c r="I64" s="8">
        <f>H64*12</f>
        <v>44725.44</v>
      </c>
    </row>
    <row r="65" spans="1:9" ht="12.75">
      <c r="A65" s="9">
        <v>9</v>
      </c>
      <c r="B65" s="18" t="s">
        <v>26</v>
      </c>
      <c r="C65" s="3" t="s">
        <v>78</v>
      </c>
      <c r="D65" s="6">
        <f>6.2*18635.6</f>
        <v>115540.72</v>
      </c>
      <c r="E65" s="6"/>
      <c r="F65" s="47">
        <v>12</v>
      </c>
      <c r="G65" s="3" t="s">
        <v>100</v>
      </c>
      <c r="H65" s="6">
        <v>32392</v>
      </c>
      <c r="I65" s="3" t="s">
        <v>99</v>
      </c>
    </row>
    <row r="66" spans="1:9" ht="12.75">
      <c r="A66" s="9"/>
      <c r="B66" s="18"/>
      <c r="C66" s="3"/>
      <c r="D66" s="6"/>
      <c r="E66" s="6"/>
      <c r="F66" s="48"/>
      <c r="G66" s="3" t="s">
        <v>101</v>
      </c>
      <c r="H66" s="6">
        <v>24917</v>
      </c>
      <c r="I66" s="3" t="s">
        <v>97</v>
      </c>
    </row>
    <row r="67" spans="1:11" ht="12.75">
      <c r="A67" s="3"/>
      <c r="B67" s="18"/>
      <c r="C67" s="3" t="s">
        <v>79</v>
      </c>
      <c r="D67" s="6">
        <f>6.2*2459</f>
        <v>15245.800000000001</v>
      </c>
      <c r="E67" s="7"/>
      <c r="F67" s="48"/>
      <c r="G67" s="3" t="s">
        <v>12</v>
      </c>
      <c r="H67" s="6">
        <v>8137.88</v>
      </c>
      <c r="I67" s="3"/>
      <c r="K67" s="21"/>
    </row>
    <row r="68" spans="1:11" ht="12.75">
      <c r="A68" s="3"/>
      <c r="B68" s="18"/>
      <c r="C68" s="3"/>
      <c r="D68" s="6"/>
      <c r="E68" s="7"/>
      <c r="F68" s="48"/>
      <c r="G68" s="3" t="s">
        <v>102</v>
      </c>
      <c r="H68" s="6">
        <v>85000</v>
      </c>
      <c r="I68" s="3"/>
      <c r="K68" s="21"/>
    </row>
    <row r="69" spans="1:11" ht="12.75">
      <c r="A69" s="3"/>
      <c r="B69" s="18"/>
      <c r="C69" s="3" t="s">
        <v>68</v>
      </c>
      <c r="D69" s="6">
        <v>16800</v>
      </c>
      <c r="E69" s="7"/>
      <c r="F69" s="49"/>
      <c r="G69" s="3" t="s">
        <v>40</v>
      </c>
      <c r="H69" s="6">
        <v>1000</v>
      </c>
      <c r="I69" s="3"/>
      <c r="K69" s="21"/>
    </row>
    <row r="70" spans="1:10" ht="12.75">
      <c r="A70" s="3"/>
      <c r="B70" s="19" t="s">
        <v>8</v>
      </c>
      <c r="C70" s="3"/>
      <c r="D70" s="8">
        <f>SUM(D65:D69)</f>
        <v>147586.52000000002</v>
      </c>
      <c r="E70" s="8">
        <f>D70*12</f>
        <v>1771038.2400000002</v>
      </c>
      <c r="F70" s="3"/>
      <c r="G70" s="7" t="s">
        <v>8</v>
      </c>
      <c r="H70" s="8">
        <f>SUM(H65:H69)</f>
        <v>151446.88</v>
      </c>
      <c r="I70" s="8">
        <f>H70*12</f>
        <v>1817362.56</v>
      </c>
      <c r="J70" s="21"/>
    </row>
    <row r="71" spans="1:9" ht="12.75">
      <c r="A71" s="3">
        <v>15</v>
      </c>
      <c r="B71" s="18" t="s">
        <v>27</v>
      </c>
      <c r="C71" s="3" t="s">
        <v>81</v>
      </c>
      <c r="D71" s="6">
        <f>2.5*18635.6</f>
        <v>46589</v>
      </c>
      <c r="E71" s="3"/>
      <c r="F71" s="39">
        <v>13</v>
      </c>
      <c r="G71" s="3" t="s">
        <v>28</v>
      </c>
      <c r="H71" s="6">
        <v>24916.67</v>
      </c>
      <c r="I71" s="3" t="s">
        <v>103</v>
      </c>
    </row>
    <row r="72" spans="1:9" ht="12.75">
      <c r="A72" s="3"/>
      <c r="B72" s="18"/>
      <c r="C72" s="3" t="s">
        <v>82</v>
      </c>
      <c r="D72" s="6">
        <f>2.5*2459</f>
        <v>6147.5</v>
      </c>
      <c r="E72" s="3"/>
      <c r="F72" s="39"/>
      <c r="G72" s="3" t="s">
        <v>29</v>
      </c>
      <c r="H72" s="6">
        <v>22425</v>
      </c>
      <c r="I72" s="3" t="s">
        <v>104</v>
      </c>
    </row>
    <row r="73" spans="1:11" ht="12.75">
      <c r="A73" s="3"/>
      <c r="B73" s="18"/>
      <c r="C73" s="3" t="s">
        <v>83</v>
      </c>
      <c r="D73" s="6">
        <f>75*84</f>
        <v>6300</v>
      </c>
      <c r="E73" s="3"/>
      <c r="F73" s="39"/>
      <c r="G73" s="3" t="s">
        <v>12</v>
      </c>
      <c r="H73" s="6">
        <v>6722.52</v>
      </c>
      <c r="I73" s="3"/>
      <c r="K73" s="21"/>
    </row>
    <row r="74" spans="1:9" ht="12.75">
      <c r="A74" s="3"/>
      <c r="B74" s="18"/>
      <c r="C74" s="3"/>
      <c r="D74" s="6"/>
      <c r="E74" s="3"/>
      <c r="F74" s="39"/>
      <c r="G74" s="3" t="s">
        <v>30</v>
      </c>
      <c r="H74" s="6">
        <v>2500</v>
      </c>
      <c r="I74" s="3"/>
    </row>
    <row r="75" spans="1:10" ht="12.75">
      <c r="A75" s="12"/>
      <c r="B75" s="20" t="s">
        <v>8</v>
      </c>
      <c r="C75" s="12"/>
      <c r="D75" s="13">
        <f>SUM(D71:D74)</f>
        <v>59036.5</v>
      </c>
      <c r="E75" s="8">
        <f>D75*12</f>
        <v>708438</v>
      </c>
      <c r="F75" s="8"/>
      <c r="G75" s="8" t="s">
        <v>8</v>
      </c>
      <c r="H75" s="8">
        <f>SUM(H71:H74)</f>
        <v>56564.19</v>
      </c>
      <c r="I75" s="8">
        <f>H75*12</f>
        <v>678770.28</v>
      </c>
      <c r="J75" s="21"/>
    </row>
    <row r="76" spans="1:10" ht="25.5">
      <c r="A76" s="12"/>
      <c r="B76" s="5" t="s">
        <v>105</v>
      </c>
      <c r="C76" s="12"/>
      <c r="D76" s="13"/>
      <c r="E76" s="8"/>
      <c r="F76" s="8"/>
      <c r="G76" s="5" t="s">
        <v>89</v>
      </c>
      <c r="H76" s="31">
        <v>3737.5</v>
      </c>
      <c r="I76" s="31">
        <v>3450</v>
      </c>
      <c r="J76" s="21"/>
    </row>
    <row r="77" spans="1:10" ht="12.75">
      <c r="A77" s="12"/>
      <c r="B77" s="20"/>
      <c r="C77" s="12"/>
      <c r="D77" s="13"/>
      <c r="E77" s="8"/>
      <c r="F77" s="8"/>
      <c r="G77" s="3" t="s">
        <v>100</v>
      </c>
      <c r="H77" s="31">
        <v>2990</v>
      </c>
      <c r="I77" s="31">
        <v>2760</v>
      </c>
      <c r="J77" s="21"/>
    </row>
    <row r="78" spans="1:10" ht="12.75">
      <c r="A78" s="12"/>
      <c r="B78" s="20"/>
      <c r="C78" s="12"/>
      <c r="D78" s="13"/>
      <c r="E78" s="8"/>
      <c r="F78" s="8"/>
      <c r="G78" s="3" t="s">
        <v>101</v>
      </c>
      <c r="H78" s="31">
        <v>7475</v>
      </c>
      <c r="I78" s="31">
        <v>6900</v>
      </c>
      <c r="J78" s="21"/>
    </row>
    <row r="79" spans="1:10" ht="12.75">
      <c r="A79" s="12"/>
      <c r="B79" s="33"/>
      <c r="C79" s="12"/>
      <c r="D79" s="13"/>
      <c r="E79" s="8"/>
      <c r="F79" s="8"/>
      <c r="G79" s="3" t="s">
        <v>57</v>
      </c>
      <c r="H79" s="31">
        <v>1868.75</v>
      </c>
      <c r="I79" s="31">
        <v>1725</v>
      </c>
      <c r="J79" s="21"/>
    </row>
    <row r="80" spans="1:10" ht="12.75">
      <c r="A80" s="12"/>
      <c r="B80" s="33"/>
      <c r="C80" s="12"/>
      <c r="D80" s="13"/>
      <c r="E80" s="8"/>
      <c r="F80" s="8"/>
      <c r="G80" s="5" t="s">
        <v>37</v>
      </c>
      <c r="H80" s="31">
        <v>622.92</v>
      </c>
      <c r="I80" s="31">
        <v>575</v>
      </c>
      <c r="J80" s="21"/>
    </row>
    <row r="81" spans="1:10" ht="12.75">
      <c r="A81" s="12"/>
      <c r="B81" s="33"/>
      <c r="C81" s="12"/>
      <c r="D81" s="13"/>
      <c r="E81" s="8"/>
      <c r="F81" s="8"/>
      <c r="G81" s="3" t="s">
        <v>12</v>
      </c>
      <c r="H81" s="31">
        <v>2370.58</v>
      </c>
      <c r="I81" s="31"/>
      <c r="J81" s="21"/>
    </row>
    <row r="82" spans="1:10" ht="30.75" customHeight="1">
      <c r="A82" s="3"/>
      <c r="C82" s="3"/>
      <c r="D82" s="3">
        <v>145000</v>
      </c>
      <c r="E82" s="3"/>
      <c r="F82" s="3">
        <v>14</v>
      </c>
      <c r="G82" s="3" t="s">
        <v>41</v>
      </c>
      <c r="H82" s="3">
        <v>135624.77</v>
      </c>
      <c r="I82" s="8"/>
      <c r="J82" s="21"/>
    </row>
    <row r="83" spans="1:9" ht="13.5" thickBot="1">
      <c r="A83" s="3"/>
      <c r="B83" s="20" t="s">
        <v>8</v>
      </c>
      <c r="C83" s="3"/>
      <c r="D83" s="29">
        <f>D82</f>
        <v>145000</v>
      </c>
      <c r="E83" s="3">
        <f>D83*12</f>
        <v>1740000</v>
      </c>
      <c r="F83" s="3">
        <v>15</v>
      </c>
      <c r="G83" s="8" t="s">
        <v>8</v>
      </c>
      <c r="H83" s="8">
        <f>SUM(H76:H82)</f>
        <v>154689.52</v>
      </c>
      <c r="I83" s="8">
        <f>H83*12</f>
        <v>1856274.2399999998</v>
      </c>
    </row>
    <row r="84" spans="1:10" ht="18.75" thickBot="1">
      <c r="A84" s="14"/>
      <c r="B84" s="15" t="s">
        <v>31</v>
      </c>
      <c r="C84" s="15"/>
      <c r="D84" s="16">
        <f>D75+D70+D64+D52+D49+D45+D47+D42+D40+D37+D33+D26+D83+D56+D60</f>
        <v>866060.3060000001</v>
      </c>
      <c r="E84" s="16">
        <f>E75+E70+E64+E52+E49+E47+E45+E42+E40+E37+E33+E26+E83+E56+E60</f>
        <v>10392723.672000002</v>
      </c>
      <c r="F84" s="15"/>
      <c r="G84" s="15" t="s">
        <v>32</v>
      </c>
      <c r="H84" s="17">
        <f>H83+H75+H70+H64+H60+H56+H47+H45+H42+H40+H37+H33+H26</f>
        <v>866060.31</v>
      </c>
      <c r="I84" s="17">
        <f>I83+I75+I70+I64+I60+I56+I47+I45+I42+I40+I37+I33+I26</f>
        <v>10392723.72</v>
      </c>
      <c r="J84" s="21"/>
    </row>
  </sheetData>
  <mergeCells count="34">
    <mergeCell ref="B53:B55"/>
    <mergeCell ref="B57:B59"/>
    <mergeCell ref="G1:H1"/>
    <mergeCell ref="G2:H2"/>
    <mergeCell ref="G3:H3"/>
    <mergeCell ref="G4:H4"/>
    <mergeCell ref="A5:H5"/>
    <mergeCell ref="A6:H6"/>
    <mergeCell ref="A7:H7"/>
    <mergeCell ref="A8:A9"/>
    <mergeCell ref="D29:D30"/>
    <mergeCell ref="A27:A32"/>
    <mergeCell ref="H8:I8"/>
    <mergeCell ref="A10:A25"/>
    <mergeCell ref="B10:B25"/>
    <mergeCell ref="F10:F25"/>
    <mergeCell ref="B8:B9"/>
    <mergeCell ref="C8:E8"/>
    <mergeCell ref="F8:F9"/>
    <mergeCell ref="G8:G9"/>
    <mergeCell ref="F43:F44"/>
    <mergeCell ref="B27:B28"/>
    <mergeCell ref="B29:B32"/>
    <mergeCell ref="F71:F74"/>
    <mergeCell ref="F34:F35"/>
    <mergeCell ref="F61:F63"/>
    <mergeCell ref="F65:F69"/>
    <mergeCell ref="F50:F51"/>
    <mergeCell ref="F27:F32"/>
    <mergeCell ref="C29:C30"/>
    <mergeCell ref="A34:A35"/>
    <mergeCell ref="B43:B44"/>
    <mergeCell ref="A43:A44"/>
    <mergeCell ref="B34:B36"/>
  </mergeCell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scale="86" r:id="rId1"/>
  <rowBreaks count="1" manualBreakCount="1">
    <brk id="47" max="255" man="1"/>
  </rowBreaks>
  <ignoredErrors>
    <ignoredError sqref="D33 H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Свердлова</cp:lastModifiedBy>
  <cp:lastPrinted>2007-05-08T08:35:37Z</cp:lastPrinted>
  <dcterms:created xsi:type="dcterms:W3CDTF">2004-01-18T10:41:02Z</dcterms:created>
  <dcterms:modified xsi:type="dcterms:W3CDTF">2007-05-17T08:03:36Z</dcterms:modified>
  <cp:category/>
  <cp:version/>
  <cp:contentType/>
  <cp:contentStatus/>
</cp:coreProperties>
</file>